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<sst xmlns="http://schemas.openxmlformats.org/spreadsheetml/2006/main" count="653" uniqueCount="191">
  <si>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</si>
  <si>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</si>
  <si>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</si>
  <si>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</si>
  <si>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</si>
  <si>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</si>
  <si>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</si>
  <si>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</si>
  <si>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</si>
  <si>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</si>
  <si>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</si>
  <si>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</si>
  <si>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</si>
  <si>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</si>
  <si>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</si>
  <si>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</si>
  <si>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</si>
  <si>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</si>
  <si>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</si>
  <si>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</si>
  <si>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</si>
  <si>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</si>
  <si>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</si>
  <si>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</si>
  <si>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</si>
  <si>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</si>
  <si>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</si>
  <si>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</si>
  <si>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</si>
  <si>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</si>
  <si>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</si>
  <si>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</si>
  <si>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</si>
  <si>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</si>
  <si>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</si>
  <si>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</si>
  <si>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</si>
  <si>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</si>
  <si>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</si>
  <si>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</si>
  <si>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</si>
  <si>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</si>
  <si>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</si>
  <si>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</si>
  <si>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</si>
  <si>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</si>
  <si>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</si>
  <si>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</si>
  <si>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</si>
  <si>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</si>
  <si>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</si>
  <si>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</si>
  <si>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</si>
  <si>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</si>
  <si>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</si>
  <si>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</si>
  <si>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</si>
  <si>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</si>
  <si>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</si>
  <si>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</si>
  <si>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</si>
  <si>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</si>
  <si>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</si>
  <si>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</si>
  <si>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</si>
  <si>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</si>
  <si>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</si>
  <si>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</si>
  <si>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</si>
  <si>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</si>
  <si>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</si>
  <si>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</si>
  <si>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</si>
  <si>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</si>
  <si>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</si>
  <si>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</si>
  <si>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</si>
  <si>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</si>
  <si>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</si>
  <si>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</si>
  <si>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</si>
  <si>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</si>
  <si>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</si>
  <si>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</si>
  <si>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</si>
  <si>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</si>
  <si>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</si>
  <si>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</si>
  <si>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</si>
  <si>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</si>
  <si>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</si>
  <si>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</si>
  <si>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</si>
  <si>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</si>
  <si>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</si>
  <si>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</si>
  <si>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</si>
  <si>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</si>
  <si>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</si>
  <si>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</si>
  <si>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</si>
  <si>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</si>
  <si>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</si>
  <si>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</si>
  <si>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</si>
  <si>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</si>
  <si>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</si>
  <si>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</si>
  <si>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</si>
  <si>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</si>
  <si>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</si>
  <si>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</si>
  <si>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</si>
  <si>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</si>
  <si>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</si>
  <si>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</si>
  <si>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</si>
  <si>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</si>
  <si>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</si>
  <si>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</si>
  <si>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</si>
  <si>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</si>
  <si>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</si>
  <si>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</si>
  <si>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</si>
  <si>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</si>
  <si>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</si>
  <si>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</si>
  <si>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</si>
  <si>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</si>
  <si>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</si>
  <si>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</si>
  <si>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</si>
  <si>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</si>
  <si>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</si>
  <si>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</si>
  <si>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</si>
  <si>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</si>
  <si>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</si>
  <si>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</si>
  <si>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</si>
  <si>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</si>
  <si>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</si>
  <si>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</si>
  <si>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</si>
  <si>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</si>
  <si>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</si>
  <si>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</si>
  <si>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</si>
  <si>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</si>
  <si>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</si>
  <si>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</si>
  <si>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</si>
  <si>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</si>
  <si>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</si>
  <si>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</si>
  <si>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</si>
  <si>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</si>
  <si>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</si>
  <si>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</si>
  <si>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</si>
  <si>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</si>
  <si>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</si>
  <si>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</si>
  <si>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</si>
  <si>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</si>
  <si>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</si>
  <si>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</si>
  <si>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</si>
  <si>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</si>
  <si>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</si>
  <si>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</si>
  <si>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</si>
  <si>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</si>
  <si>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</si>
  <si>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</si>
  <si>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</si>
  <si>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</si>
  <si>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</si>
  <si>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</si>
  <si>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</si>
  <si>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</si>
  <si>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</si>
  <si>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</si>
  <si>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</si>
  <si>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</si>
  <si>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</si>
  <si>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</si>
  <si>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</si>
  <si>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02.05.2018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</si>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</sst>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5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4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7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4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89" fillId="41" borderId="10" xfId="0" applyNumberFormat="1" applyFont="1" applyFill="1" applyBorder="1" applyAlignment="1">
      <alignment/>
    </xf>
    <xf numFmtId="182" fontId="89" fillId="41" borderId="10" xfId="0" applyNumberFormat="1" applyFont="1" applyFill="1" applyBorder="1" applyAlignment="1">
      <alignment/>
    </xf>
    <xf numFmtId="0" fontId="88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8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8" fillId="0" borderId="10" xfId="55" applyFont="1" applyFill="1" applyBorder="1" applyAlignment="1" applyProtection="1">
      <alignment horizontal="right" vertical="center" wrapText="1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89" fillId="41" borderId="10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182" fontId="49" fillId="0" borderId="10" xfId="0" applyNumberFormat="1" applyFont="1" applyBorder="1" applyAlignment="1">
      <alignment/>
    </xf>
    <xf numFmtId="182" fontId="49" fillId="0" borderId="10" xfId="0" applyNumberFormat="1" applyFont="1" applyFill="1" applyBorder="1" applyAlignment="1">
      <alignment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4" fillId="44" borderId="10" xfId="0" applyNumberFormat="1" applyFont="1" applyFill="1" applyBorder="1" applyAlignment="1">
      <alignment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164449.89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59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62" sqref="B1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40" t="s">
        <v>189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86"/>
    </row>
    <row r="2" spans="2:25" s="1" customFormat="1" ht="15.75" customHeight="1">
      <c r="B2" s="341"/>
      <c r="C2" s="341"/>
      <c r="D2" s="341"/>
      <c r="E2" s="34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2"/>
      <c r="B3" s="344"/>
      <c r="C3" s="345" t="s">
        <v>0</v>
      </c>
      <c r="D3" s="346" t="s">
        <v>131</v>
      </c>
      <c r="E3" s="346" t="s">
        <v>179</v>
      </c>
      <c r="F3" s="25"/>
      <c r="G3" s="347" t="s">
        <v>26</v>
      </c>
      <c r="H3" s="348"/>
      <c r="I3" s="348"/>
      <c r="J3" s="348"/>
      <c r="K3" s="34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0" t="s">
        <v>185</v>
      </c>
      <c r="V3" s="353" t="s">
        <v>186</v>
      </c>
      <c r="W3" s="353"/>
      <c r="X3" s="353"/>
      <c r="Y3" s="194"/>
    </row>
    <row r="4" spans="1:24" ht="22.5" customHeight="1">
      <c r="A4" s="342"/>
      <c r="B4" s="344"/>
      <c r="C4" s="345"/>
      <c r="D4" s="346"/>
      <c r="E4" s="346"/>
      <c r="F4" s="354" t="s">
        <v>182</v>
      </c>
      <c r="G4" s="356" t="s">
        <v>31</v>
      </c>
      <c r="H4" s="358" t="s">
        <v>183</v>
      </c>
      <c r="I4" s="351" t="s">
        <v>184</v>
      </c>
      <c r="J4" s="358" t="s">
        <v>132</v>
      </c>
      <c r="K4" s="351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1"/>
      <c r="V4" s="360" t="s">
        <v>190</v>
      </c>
      <c r="W4" s="358" t="s">
        <v>44</v>
      </c>
      <c r="X4" s="362" t="s">
        <v>43</v>
      </c>
    </row>
    <row r="5" spans="1:24" ht="67.5" customHeight="1">
      <c r="A5" s="343"/>
      <c r="B5" s="344"/>
      <c r="C5" s="345"/>
      <c r="D5" s="346"/>
      <c r="E5" s="346"/>
      <c r="F5" s="355"/>
      <c r="G5" s="357"/>
      <c r="H5" s="359"/>
      <c r="I5" s="352"/>
      <c r="J5" s="359"/>
      <c r="K5" s="352"/>
      <c r="L5" s="363" t="s">
        <v>135</v>
      </c>
      <c r="M5" s="364"/>
      <c r="N5" s="365"/>
      <c r="O5" s="366" t="s">
        <v>168</v>
      </c>
      <c r="P5" s="367"/>
      <c r="Q5" s="368"/>
      <c r="R5" s="369" t="s">
        <v>187</v>
      </c>
      <c r="S5" s="369"/>
      <c r="T5" s="369"/>
      <c r="U5" s="352"/>
      <c r="V5" s="361"/>
      <c r="W5" s="359"/>
      <c r="X5" s="362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0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/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/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338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338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338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338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38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338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338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338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338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338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339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338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338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G97-лютий!G97</f>
        <v>226.74000000000024</v>
      </c>
      <c r="W97" s="131">
        <f t="shared" si="34"/>
        <v>209.04000000000042</v>
      </c>
      <c r="X97" s="151">
        <f>V97/U97</f>
        <v>12.810169491525569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1554.8700000000003</v>
      </c>
      <c r="W100" s="177">
        <f>V100-U100</f>
        <v>-1470.6947799999994</v>
      </c>
      <c r="X100" s="178">
        <f>V100/U100</f>
        <v>0.513910662325994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137777.5</v>
      </c>
      <c r="W101" s="177">
        <f>V101-U101</f>
        <v>17721.13222</v>
      </c>
      <c r="X101" s="178">
        <f>V101/U101</f>
        <v>1.1476067662855958</v>
      </c>
      <c r="Y101" s="197">
        <f>T101-Q101</f>
        <v>0.05662810154051412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>
      <c r="B105" s="264" t="s">
        <v>146</v>
      </c>
      <c r="C105" s="265">
        <v>43217</v>
      </c>
      <c r="D105" s="262"/>
      <c r="E105" s="262">
        <v>15675.4</v>
      </c>
      <c r="F105" s="78"/>
      <c r="G105" s="4" t="s">
        <v>147</v>
      </c>
    </row>
    <row r="106" spans="3:10" ht="15">
      <c r="C106" s="265">
        <v>43216</v>
      </c>
      <c r="D106" s="262"/>
      <c r="E106" s="262">
        <v>15747.1</v>
      </c>
      <c r="F106" s="78"/>
      <c r="G106" s="370"/>
      <c r="H106" s="370"/>
      <c r="I106" s="267"/>
      <c r="J106" s="268"/>
    </row>
    <row r="107" spans="3:10" ht="15">
      <c r="C107" s="265">
        <v>43215</v>
      </c>
      <c r="D107" s="262"/>
      <c r="E107" s="262">
        <v>7760.3</v>
      </c>
      <c r="F107" s="78"/>
      <c r="G107" s="370"/>
      <c r="H107" s="370"/>
      <c r="I107" s="267"/>
      <c r="J107" s="269"/>
    </row>
    <row r="108" spans="3:10" ht="15">
      <c r="C108" s="265"/>
      <c r="D108" s="4"/>
      <c r="F108" s="270"/>
      <c r="G108" s="371"/>
      <c r="H108" s="371"/>
      <c r="I108" s="271"/>
      <c r="J108" s="268"/>
    </row>
    <row r="109" spans="2:10" ht="16.5">
      <c r="B109" s="372" t="s">
        <v>148</v>
      </c>
      <c r="C109" s="373"/>
      <c r="D109" s="272"/>
      <c r="E109" s="314">
        <v>164.44989</v>
      </c>
      <c r="F109" s="273" t="s">
        <v>149</v>
      </c>
      <c r="G109" s="370"/>
      <c r="H109" s="370"/>
      <c r="I109" s="274"/>
      <c r="J109" s="268"/>
    </row>
    <row r="110" spans="2:24" ht="15" hidden="1">
      <c r="B110" s="275" t="s">
        <v>150</v>
      </c>
      <c r="D110" s="270">
        <f>D60+D63+D64</f>
        <v>2095</v>
      </c>
      <c r="E110" s="270">
        <f>E60+E63+E64</f>
        <v>2095</v>
      </c>
      <c r="F110" s="270">
        <f>F60+F63+F64</f>
        <v>645</v>
      </c>
      <c r="G110" s="315">
        <f>G60+G63+G64</f>
        <v>662.3</v>
      </c>
      <c r="H110" s="270">
        <f>H60+H63+H64</f>
        <v>17.30000000000001</v>
      </c>
      <c r="I110" s="316">
        <f>G110/F110</f>
        <v>1.0268217054263564</v>
      </c>
      <c r="J110" s="270">
        <f>J60+J63+J64</f>
        <v>-1432.7</v>
      </c>
      <c r="K110" s="316">
        <f>G110/E110</f>
        <v>0.3161336515513126</v>
      </c>
      <c r="L110" s="270">
        <f>L60+L63+L64</f>
        <v>0</v>
      </c>
      <c r="M110" s="270">
        <f>M60+M63+M64</f>
        <v>0</v>
      </c>
      <c r="N110" s="270">
        <f>N60+N63+N64</f>
        <v>0</v>
      </c>
      <c r="O110" s="270">
        <f>O60+O63+O64</f>
        <v>1956.6200000000001</v>
      </c>
      <c r="P110" s="270">
        <f>P60+P63+P64</f>
        <v>138.37999999999994</v>
      </c>
      <c r="Q110" s="316">
        <f>E110/O110</f>
        <v>1.0707240036389283</v>
      </c>
      <c r="R110" s="270">
        <f>R60+R63+R64</f>
        <v>580.2</v>
      </c>
      <c r="S110" s="270">
        <f>S60+S63+S64</f>
        <v>82.09999999999998</v>
      </c>
      <c r="T110" s="316">
        <f>G110/R110</f>
        <v>1.1415029300241295</v>
      </c>
      <c r="U110" s="270">
        <f>U60+U63+U64</f>
        <v>168</v>
      </c>
      <c r="V110" s="276">
        <f>V60+V63+V64</f>
        <v>172.05000000000004</v>
      </c>
      <c r="W110" s="270">
        <f>W60+W63+W64</f>
        <v>4.050000000000029</v>
      </c>
      <c r="X110" s="316">
        <f>V110/U110</f>
        <v>1.024107142857143</v>
      </c>
    </row>
    <row r="111" spans="4:9" ht="15" hidden="1">
      <c r="D111" s="260"/>
      <c r="F111" s="78"/>
      <c r="G111" s="4"/>
      <c r="I111" s="262"/>
    </row>
    <row r="112" spans="2:10" ht="15" hidden="1">
      <c r="B112" s="4" t="s">
        <v>162</v>
      </c>
      <c r="D112" s="262">
        <f>D9+D15+D18+D19+D23+D54+D57+D59+D71+D77+D93+D95</f>
        <v>1592543.3</v>
      </c>
      <c r="E112" s="262">
        <f>E9+E15+E18+E19+E23+E54+E57+E59+E71+E77+E93+E95</f>
        <v>1592543.3</v>
      </c>
      <c r="F112" s="262">
        <f>F9+F15+F18+F19+F23+F54+F57+F59+F71+F77+F93+F95</f>
        <v>477722.87</v>
      </c>
      <c r="G112" s="277">
        <f>G9+G15+G18+G19+G23+G54+G57+G59+G71+G77+G93+G95</f>
        <v>501412.26999999996</v>
      </c>
      <c r="H112" s="262">
        <f>H9+H15+H18+H19+H23+H54+H57+H59+H71+H77+H93+H95</f>
        <v>23689.399999999998</v>
      </c>
      <c r="I112" s="163">
        <f>G112/F112</f>
        <v>1.04958816394953</v>
      </c>
      <c r="J112" s="262"/>
    </row>
    <row r="113" spans="2:10" ht="15" hidden="1">
      <c r="B113" s="4" t="s">
        <v>163</v>
      </c>
      <c r="D113" s="262">
        <f>D55+D58+D60+D63+D64+D65+D72+D76+D88+D89+D90+D91+D98</f>
        <v>65675.813</v>
      </c>
      <c r="E113" s="262">
        <f>E55+E58+E60+E63+E64+E65+E72+E76+E88+E89+E90+E91+E98</f>
        <v>69036.852</v>
      </c>
      <c r="F113" s="262">
        <f>F55+F58+F60+F63+F64+F65+F72+F76+F88+F89+F90+F91+F98</f>
        <v>18389.719</v>
      </c>
      <c r="G113" s="277">
        <f>G55+G58+G60+G63+G64+G65+G72+G76+G88+G89+G90+G91+G98</f>
        <v>12259.68</v>
      </c>
      <c r="H113" s="262">
        <f>H55+H58+H60+H63+H64+H65+H72+H76+H88+H89+H90+H91+H98</f>
        <v>-6130.039000000001</v>
      </c>
      <c r="I113" s="163">
        <f>G113/F113</f>
        <v>0.6666594524908184</v>
      </c>
      <c r="J113" s="262"/>
    </row>
    <row r="114" spans="2:10" ht="15" hidden="1">
      <c r="B114" s="4" t="s">
        <v>164</v>
      </c>
      <c r="D114" s="262">
        <f>D56+D62+D66+D78</f>
        <v>22284</v>
      </c>
      <c r="E114" s="262">
        <f>E56+E62+E66+E78</f>
        <v>22284</v>
      </c>
      <c r="F114" s="262">
        <f>F56+F62+F66+F78</f>
        <v>7801.64</v>
      </c>
      <c r="G114" s="277">
        <f>G56+G62+G66+G78</f>
        <v>8577.029999999999</v>
      </c>
      <c r="H114" s="262">
        <f>H56+H62+H66+H78</f>
        <v>775.3899999999992</v>
      </c>
      <c r="I114" s="163">
        <f>G114/F114</f>
        <v>1.0993880773786022</v>
      </c>
      <c r="J114" s="262"/>
    </row>
    <row r="115" spans="2:10" ht="15" hidden="1">
      <c r="B115" s="311" t="s">
        <v>165</v>
      </c>
      <c r="C115" s="317"/>
      <c r="D115" s="318">
        <f>D112+D113+D114</f>
        <v>1680503.1130000001</v>
      </c>
      <c r="E115" s="318">
        <f>E112+E113+E114</f>
        <v>1683864.152</v>
      </c>
      <c r="F115" s="318">
        <f>F112+F113+F114</f>
        <v>503914.229</v>
      </c>
      <c r="G115" s="319">
        <f>G112+G113+G114</f>
        <v>522248.98</v>
      </c>
      <c r="H115" s="318">
        <f>H112+H113+H114</f>
        <v>18334.750999999997</v>
      </c>
      <c r="I115" s="320">
        <f>G115/F115</f>
        <v>1.0363846661690514</v>
      </c>
      <c r="J115" s="262"/>
    </row>
    <row r="116" spans="4:10" ht="15" hidden="1">
      <c r="D116" s="262">
        <f>D115-D101</f>
        <v>0</v>
      </c>
      <c r="E116" s="262">
        <f>E115-E101</f>
        <v>0</v>
      </c>
      <c r="F116" s="262">
        <f>F115-F101</f>
        <v>0</v>
      </c>
      <c r="G116" s="277">
        <f>G115-G101</f>
        <v>-9.440000000002328</v>
      </c>
      <c r="H116" s="262">
        <f>H115-H101</f>
        <v>-9.439999999995052</v>
      </c>
      <c r="I116" s="163"/>
      <c r="J116" s="262"/>
    </row>
    <row r="117" spans="4:7" ht="15" hidden="1">
      <c r="D117" s="4"/>
      <c r="E117" s="4" t="s">
        <v>147</v>
      </c>
      <c r="F117" s="78"/>
      <c r="G117" s="4"/>
    </row>
    <row r="118" spans="2:7" ht="15" hidden="1">
      <c r="B118" s="266"/>
      <c r="D118" s="4"/>
      <c r="E118" s="262"/>
      <c r="F118" s="78"/>
      <c r="G118" s="4"/>
    </row>
    <row r="119" spans="2:8" ht="15" hidden="1">
      <c r="B119" s="266"/>
      <c r="D119" s="4"/>
      <c r="E119" s="262"/>
      <c r="F119" s="78"/>
      <c r="G119" s="4"/>
      <c r="H119" s="262"/>
    </row>
    <row r="120" spans="4:11" ht="15" hidden="1">
      <c r="D120" s="3"/>
      <c r="F120" s="78"/>
      <c r="G120" s="4"/>
      <c r="H120" s="262"/>
      <c r="I120" s="3"/>
      <c r="K120" s="3"/>
    </row>
    <row r="121" spans="2:12" ht="18" hidden="1">
      <c r="B121" s="83" t="s">
        <v>151</v>
      </c>
      <c r="C121" s="34">
        <v>25000000</v>
      </c>
      <c r="D121" s="125">
        <v>90449.655</v>
      </c>
      <c r="E121" s="333">
        <v>18102.06</v>
      </c>
      <c r="F121" s="333">
        <v>20254.32</v>
      </c>
      <c r="G121" s="334">
        <v>2152.2599999999984</v>
      </c>
      <c r="H121" s="114">
        <f>G121-F121</f>
        <v>-18102.06</v>
      </c>
      <c r="I121" s="147">
        <f aca="true" t="shared" si="36" ref="I121:I128">G121/F121</f>
        <v>0.10626177526572102</v>
      </c>
      <c r="J121" s="117">
        <f>G121-E121</f>
        <v>-15949.800000000003</v>
      </c>
      <c r="K121" s="147">
        <f>G121/E121</f>
        <v>0.1188958604711286</v>
      </c>
      <c r="L121" s="3"/>
    </row>
    <row r="122" spans="2:12" ht="17.25" hidden="1">
      <c r="B122" s="13" t="s">
        <v>30</v>
      </c>
      <c r="C122" s="278"/>
      <c r="D122" s="279">
        <f>D121+D100</f>
        <v>143035.068</v>
      </c>
      <c r="E122" s="279">
        <f>E121+E100</f>
        <v>74048.512</v>
      </c>
      <c r="F122" s="279">
        <f>F121+F100</f>
        <v>34942.189</v>
      </c>
      <c r="G122" s="279">
        <f>G121+G100</f>
        <v>9567.269999999997</v>
      </c>
      <c r="H122" s="279">
        <f>H121+H100</f>
        <v>-25374.919</v>
      </c>
      <c r="I122" s="326">
        <f t="shared" si="36"/>
        <v>0.27380282328619987</v>
      </c>
      <c r="J122" s="279">
        <f>J121+J100</f>
        <v>-64481.242000000006</v>
      </c>
      <c r="K122" s="326">
        <f>G122/F122</f>
        <v>0.27380282328619987</v>
      </c>
      <c r="L122" s="3"/>
    </row>
    <row r="123" spans="2:12" ht="17.25" hidden="1">
      <c r="B123" s="280" t="s">
        <v>152</v>
      </c>
      <c r="C123" s="278"/>
      <c r="D123" s="279">
        <f>D101+D121</f>
        <v>1770952.768</v>
      </c>
      <c r="E123" s="279">
        <f>E101+E121</f>
        <v>1701966.212</v>
      </c>
      <c r="F123" s="279">
        <f>F101+F121</f>
        <v>524168.549</v>
      </c>
      <c r="G123" s="279">
        <f>G101+G121</f>
        <v>524410.6799999999</v>
      </c>
      <c r="H123" s="279">
        <f>H101+H121</f>
        <v>242.1309999999903</v>
      </c>
      <c r="I123" s="326">
        <f t="shared" si="36"/>
        <v>1.0004619334762872</v>
      </c>
      <c r="J123" s="279">
        <f>J101+J121</f>
        <v>-1177555.5320000001</v>
      </c>
      <c r="K123" s="326">
        <f>G123/F123</f>
        <v>1.0004619334762872</v>
      </c>
      <c r="L123" s="3"/>
    </row>
    <row r="124" spans="2:12" ht="15" hidden="1">
      <c r="B124" s="281" t="s">
        <v>153</v>
      </c>
      <c r="C124" s="282">
        <v>40000000</v>
      </c>
      <c r="D124" s="283">
        <v>1499675.196</v>
      </c>
      <c r="E124" s="283">
        <v>1499675.2</v>
      </c>
      <c r="F124" s="335">
        <v>322086.73</v>
      </c>
      <c r="G124" s="335"/>
      <c r="H124" s="283">
        <f>G124-F124</f>
        <v>-322086.73</v>
      </c>
      <c r="I124" s="327">
        <f t="shared" si="36"/>
        <v>0</v>
      </c>
      <c r="J124" s="29">
        <f>G124-E124</f>
        <v>-1499675.2</v>
      </c>
      <c r="K124" s="327">
        <f>G124/E124</f>
        <v>0</v>
      </c>
      <c r="L124" s="3"/>
    </row>
    <row r="125" spans="2:12" ht="26.25" hidden="1">
      <c r="B125" s="329" t="s">
        <v>169</v>
      </c>
      <c r="C125" s="330">
        <v>41033900</v>
      </c>
      <c r="D125" s="331">
        <v>249086.1</v>
      </c>
      <c r="E125" s="332">
        <v>249086.1</v>
      </c>
      <c r="F125" s="332">
        <v>38359.2</v>
      </c>
      <c r="G125" s="331">
        <v>38359.2</v>
      </c>
      <c r="H125" s="331">
        <f>G125-F125</f>
        <v>0</v>
      </c>
      <c r="I125" s="145">
        <f t="shared" si="36"/>
        <v>1</v>
      </c>
      <c r="J125" s="74">
        <f>G125-E125</f>
        <v>-210726.90000000002</v>
      </c>
      <c r="K125" s="145">
        <f>G125/E125</f>
        <v>0.15399976152824263</v>
      </c>
      <c r="L125" s="3"/>
    </row>
    <row r="126" spans="2:12" ht="26.25" hidden="1">
      <c r="B126" s="329" t="s">
        <v>170</v>
      </c>
      <c r="C126" s="330">
        <v>41034200</v>
      </c>
      <c r="D126" s="331">
        <v>226186</v>
      </c>
      <c r="E126" s="331">
        <v>226186</v>
      </c>
      <c r="F126" s="331">
        <v>44005.9</v>
      </c>
      <c r="G126" s="331">
        <v>44005.9</v>
      </c>
      <c r="H126" s="331">
        <f>G126-F126</f>
        <v>0</v>
      </c>
      <c r="I126" s="145">
        <f t="shared" si="36"/>
        <v>1</v>
      </c>
      <c r="J126" s="74">
        <f>G126-E126</f>
        <v>-182180.1</v>
      </c>
      <c r="K126" s="145">
        <f>G126/E126</f>
        <v>0.19455625016579275</v>
      </c>
      <c r="L126" s="3"/>
    </row>
    <row r="127" spans="2:12" ht="15" hidden="1">
      <c r="B127" s="281" t="s">
        <v>166</v>
      </c>
      <c r="C127" s="282"/>
      <c r="D127" s="283">
        <v>0</v>
      </c>
      <c r="E127" s="283">
        <v>0</v>
      </c>
      <c r="F127" s="283">
        <v>0</v>
      </c>
      <c r="G127" s="283">
        <v>0</v>
      </c>
      <c r="H127" s="283">
        <f>G127-F127</f>
        <v>0</v>
      </c>
      <c r="I127" s="327" t="e">
        <f t="shared" si="36"/>
        <v>#DIV/0!</v>
      </c>
      <c r="J127" s="29">
        <f>G127-E127</f>
        <v>0</v>
      </c>
      <c r="K127" s="327" t="e">
        <f>G127/E127</f>
        <v>#DIV/0!</v>
      </c>
      <c r="L127" s="3"/>
    </row>
    <row r="128" spans="2:12" ht="18" hidden="1">
      <c r="B128" s="284" t="s">
        <v>154</v>
      </c>
      <c r="C128" s="285"/>
      <c r="D128" s="286">
        <f>D123+D124+D127</f>
        <v>3270627.9639999997</v>
      </c>
      <c r="E128" s="286">
        <f aca="true" t="shared" si="37" ref="E128:J128">E123+E124+E127</f>
        <v>3201641.412</v>
      </c>
      <c r="F128" s="286">
        <f t="shared" si="37"/>
        <v>846255.279</v>
      </c>
      <c r="G128" s="286">
        <f t="shared" si="37"/>
        <v>524410.6799999999</v>
      </c>
      <c r="H128" s="286">
        <f t="shared" si="37"/>
        <v>-321844.599</v>
      </c>
      <c r="I128" s="328">
        <f t="shared" si="36"/>
        <v>0.6196837916564417</v>
      </c>
      <c r="J128" s="286">
        <f t="shared" si="37"/>
        <v>-2677230.732</v>
      </c>
      <c r="K128" s="328">
        <f>G128/E128</f>
        <v>0.16379432063642982</v>
      </c>
      <c r="L128" s="3"/>
    </row>
    <row r="129" spans="4:7" ht="15" hidden="1">
      <c r="D129" s="4"/>
      <c r="F129" s="78"/>
      <c r="G129" s="4"/>
    </row>
    <row r="130" spans="4:7" ht="15" hidden="1">
      <c r="D130" s="4"/>
      <c r="F130" s="78"/>
      <c r="G130" s="4"/>
    </row>
    <row r="131" spans="4:7" ht="15" hidden="1">
      <c r="D131" s="262"/>
      <c r="F131" s="78"/>
      <c r="G131" s="4"/>
    </row>
    <row r="132" spans="4:7" ht="15" hidden="1">
      <c r="D132" s="262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2:7" ht="15" hidden="1">
      <c r="B135" s="287" t="s">
        <v>155</v>
      </c>
      <c r="D135" s="4"/>
      <c r="F135" s="78"/>
      <c r="G135" s="4"/>
    </row>
    <row r="136" spans="2:26" ht="30.75" hidden="1">
      <c r="B136" s="288" t="s">
        <v>156</v>
      </c>
      <c r="C136" s="289">
        <v>13010200</v>
      </c>
      <c r="D136" s="290">
        <f>D17</f>
        <v>0</v>
      </c>
      <c r="E136" s="290">
        <f>E17</f>
        <v>0</v>
      </c>
      <c r="F136" s="290">
        <f>F17</f>
        <v>0</v>
      </c>
      <c r="G136" s="290">
        <f>G17</f>
        <v>0</v>
      </c>
      <c r="H136" s="290">
        <f>H17</f>
        <v>0</v>
      </c>
      <c r="I136" s="306">
        <f>I17</f>
        <v>0</v>
      </c>
      <c r="J136" s="290">
        <f>J17</f>
        <v>0</v>
      </c>
      <c r="K136" s="306">
        <f>K17</f>
        <v>0</v>
      </c>
      <c r="L136" s="290">
        <f>L17</f>
        <v>0</v>
      </c>
      <c r="M136" s="290">
        <f>M17</f>
        <v>0</v>
      </c>
      <c r="N136" s="290">
        <f>N17</f>
        <v>0</v>
      </c>
      <c r="O136" s="290">
        <f>O17</f>
        <v>0.49</v>
      </c>
      <c r="P136" s="290">
        <f>P17</f>
        <v>-0.49</v>
      </c>
      <c r="Q136" s="306">
        <f>Q17</f>
        <v>0</v>
      </c>
      <c r="R136" s="290">
        <f>R17</f>
        <v>0</v>
      </c>
      <c r="S136" s="290">
        <f>S17</f>
        <v>0</v>
      </c>
      <c r="T136" s="306" t="e">
        <f>T17</f>
        <v>#DIV/0!</v>
      </c>
      <c r="U136" s="290">
        <f>U17</f>
        <v>0</v>
      </c>
      <c r="V136" s="290">
        <f>V17</f>
        <v>0</v>
      </c>
      <c r="W136" s="290">
        <f>W17</f>
        <v>0</v>
      </c>
      <c r="X136" s="306">
        <f>X17</f>
        <v>0</v>
      </c>
      <c r="Y136" s="325" t="e">
        <f>T136-Q136</f>
        <v>#DIV/0!</v>
      </c>
      <c r="Z136" s="163"/>
    </row>
    <row r="137" spans="2:26" ht="30.75" hidden="1">
      <c r="B137" s="291" t="s">
        <v>157</v>
      </c>
      <c r="C137" s="289">
        <v>13030200</v>
      </c>
      <c r="D137" s="290">
        <f>D18</f>
        <v>235.6</v>
      </c>
      <c r="E137" s="290">
        <f>E18</f>
        <v>235.6</v>
      </c>
      <c r="F137" s="290">
        <f>F18</f>
        <v>120</v>
      </c>
      <c r="G137" s="290">
        <f>G18</f>
        <v>194.24</v>
      </c>
      <c r="H137" s="290">
        <f>H18</f>
        <v>74.24000000000001</v>
      </c>
      <c r="I137" s="306">
        <f>I18</f>
        <v>1.6186666666666667</v>
      </c>
      <c r="J137" s="290">
        <f>J18</f>
        <v>-41.359999999999985</v>
      </c>
      <c r="K137" s="306">
        <f>K18</f>
        <v>82.44482173174873</v>
      </c>
      <c r="L137" s="290">
        <f>L18</f>
        <v>0</v>
      </c>
      <c r="M137" s="290">
        <f>M18</f>
        <v>0</v>
      </c>
      <c r="N137" s="290">
        <f>N18</f>
        <v>0</v>
      </c>
      <c r="O137" s="290">
        <f>O18</f>
        <v>220.59</v>
      </c>
      <c r="P137" s="290">
        <f>P18</f>
        <v>15.009999999999991</v>
      </c>
      <c r="Q137" s="306">
        <f>Q18</f>
        <v>1.0680447889750215</v>
      </c>
      <c r="R137" s="290">
        <f>R18</f>
        <v>118.46</v>
      </c>
      <c r="S137" s="290">
        <f>S18</f>
        <v>75.78000000000002</v>
      </c>
      <c r="T137" s="306">
        <f>T18</f>
        <v>1.639709606618268</v>
      </c>
      <c r="U137" s="290">
        <f>U18</f>
        <v>0</v>
      </c>
      <c r="V137" s="290">
        <f>V18</f>
        <v>0</v>
      </c>
      <c r="W137" s="290">
        <f>W18</f>
        <v>0</v>
      </c>
      <c r="X137" s="306" t="e">
        <f>X18</f>
        <v>#DIV/0!</v>
      </c>
      <c r="Y137" s="325">
        <f aca="true" t="shared" si="38" ref="Y137:Y159">T137-Q137</f>
        <v>0.5716648176432464</v>
      </c>
      <c r="Z137" s="163"/>
    </row>
    <row r="138" spans="2:26" ht="15" hidden="1">
      <c r="B138" s="292" t="s">
        <v>51</v>
      </c>
      <c r="C138" s="293">
        <v>21080500</v>
      </c>
      <c r="D138" s="294">
        <f>D56</f>
        <v>158</v>
      </c>
      <c r="E138" s="294">
        <f>E56</f>
        <v>158</v>
      </c>
      <c r="F138" s="294">
        <f>F56</f>
        <v>42</v>
      </c>
      <c r="G138" s="294">
        <f>G56</f>
        <v>51.82</v>
      </c>
      <c r="H138" s="294">
        <f>H56</f>
        <v>9.82</v>
      </c>
      <c r="I138" s="321">
        <f>I56</f>
        <v>1.233809523809524</v>
      </c>
      <c r="J138" s="294">
        <f>J56</f>
        <v>-106.18</v>
      </c>
      <c r="K138" s="321">
        <f>K56</f>
        <v>0.3279746835443038</v>
      </c>
      <c r="L138" s="294">
        <f>L56</f>
        <v>0</v>
      </c>
      <c r="M138" s="294">
        <f>M56</f>
        <v>0</v>
      </c>
      <c r="N138" s="294">
        <f>N56</f>
        <v>0</v>
      </c>
      <c r="O138" s="294">
        <f>O56</f>
        <v>153.3</v>
      </c>
      <c r="P138" s="294">
        <f>P56</f>
        <v>4.699999999999989</v>
      </c>
      <c r="Q138" s="321">
        <f>Q56</f>
        <v>1.030658838878017</v>
      </c>
      <c r="R138" s="294">
        <f>R56</f>
        <v>82.8</v>
      </c>
      <c r="S138" s="294">
        <f>S56</f>
        <v>-30.979999999999997</v>
      </c>
      <c r="T138" s="321">
        <f>T56</f>
        <v>0.6258454106280193</v>
      </c>
      <c r="U138" s="294">
        <f>U56</f>
        <v>14</v>
      </c>
      <c r="V138" s="294">
        <f>V56</f>
        <v>0</v>
      </c>
      <c r="W138" s="294">
        <f>W56</f>
        <v>-14</v>
      </c>
      <c r="X138" s="306">
        <f>X56</f>
        <v>0</v>
      </c>
      <c r="Y138" s="325">
        <f t="shared" si="38"/>
        <v>-0.40481342824999755</v>
      </c>
      <c r="Z138" s="163"/>
    </row>
    <row r="139" spans="2:26" ht="30.75" hidden="1">
      <c r="B139" s="295" t="s">
        <v>34</v>
      </c>
      <c r="C139" s="296">
        <v>21080900</v>
      </c>
      <c r="D139" s="297">
        <f>D57</f>
        <v>13</v>
      </c>
      <c r="E139" s="297">
        <f>E57</f>
        <v>13</v>
      </c>
      <c r="F139" s="297">
        <f>F57</f>
        <v>5</v>
      </c>
      <c r="G139" s="297">
        <f>G57</f>
        <v>2.02</v>
      </c>
      <c r="H139" s="297">
        <f>H57</f>
        <v>-2.98</v>
      </c>
      <c r="I139" s="322">
        <f>I57</f>
        <v>0.404</v>
      </c>
      <c r="J139" s="297">
        <f>J57</f>
        <v>-10.98</v>
      </c>
      <c r="K139" s="322">
        <f>K57</f>
        <v>0.1553846153846154</v>
      </c>
      <c r="L139" s="297">
        <f>L57</f>
        <v>0</v>
      </c>
      <c r="M139" s="297">
        <f>M57</f>
        <v>0</v>
      </c>
      <c r="N139" s="297">
        <f>N57</f>
        <v>0</v>
      </c>
      <c r="O139" s="297">
        <f>O57</f>
        <v>12.95</v>
      </c>
      <c r="P139" s="297">
        <f>P57</f>
        <v>0.05000000000000071</v>
      </c>
      <c r="Q139" s="322">
        <f>Q57</f>
        <v>1.0038610038610039</v>
      </c>
      <c r="R139" s="297">
        <f>R57</f>
        <v>2.03</v>
      </c>
      <c r="S139" s="297">
        <f>S57</f>
        <v>-0.009999999999999787</v>
      </c>
      <c r="T139" s="322">
        <f>T57</f>
        <v>0</v>
      </c>
      <c r="U139" s="297">
        <f>U57</f>
        <v>1</v>
      </c>
      <c r="V139" s="297">
        <f>V57</f>
        <v>0</v>
      </c>
      <c r="W139" s="297">
        <f>W57</f>
        <v>-1</v>
      </c>
      <c r="X139" s="324">
        <f>X57</f>
        <v>0</v>
      </c>
      <c r="Y139" s="325">
        <f t="shared" si="38"/>
        <v>-1.0038610038610039</v>
      </c>
      <c r="Z139" s="163"/>
    </row>
    <row r="140" spans="2:26" ht="15" hidden="1">
      <c r="B140" s="291" t="s">
        <v>16</v>
      </c>
      <c r="C140" s="289">
        <v>21081100</v>
      </c>
      <c r="D140" s="290">
        <f>D58</f>
        <v>744</v>
      </c>
      <c r="E140" s="290">
        <f>E58</f>
        <v>744</v>
      </c>
      <c r="F140" s="290">
        <f>F58</f>
        <v>208.43</v>
      </c>
      <c r="G140" s="290">
        <f>G58</f>
        <v>245.78</v>
      </c>
      <c r="H140" s="290">
        <f>H58</f>
        <v>37.349999999999994</v>
      </c>
      <c r="I140" s="306">
        <f>I58</f>
        <v>1.1791968526603656</v>
      </c>
      <c r="J140" s="290">
        <f>J58</f>
        <v>-498.22</v>
      </c>
      <c r="K140" s="306">
        <f>K58</f>
        <v>0.3303494623655914</v>
      </c>
      <c r="L140" s="290">
        <f>L58</f>
        <v>0</v>
      </c>
      <c r="M140" s="290">
        <f>M58</f>
        <v>0</v>
      </c>
      <c r="N140" s="290">
        <f>N58</f>
        <v>0</v>
      </c>
      <c r="O140" s="290">
        <f>O58</f>
        <v>705.31</v>
      </c>
      <c r="P140" s="290">
        <f>P58</f>
        <v>38.690000000000055</v>
      </c>
      <c r="Q140" s="306">
        <f>Q58</f>
        <v>1.0548553118486907</v>
      </c>
      <c r="R140" s="290">
        <f>R58</f>
        <v>394.48</v>
      </c>
      <c r="S140" s="290">
        <f>S58</f>
        <v>-148.70000000000002</v>
      </c>
      <c r="T140" s="306">
        <f>T58</f>
        <v>0.6230480632731697</v>
      </c>
      <c r="U140" s="290">
        <f>U58</f>
        <v>60</v>
      </c>
      <c r="V140" s="290">
        <f>V58</f>
        <v>21.189999999999998</v>
      </c>
      <c r="W140" s="290">
        <f>W58</f>
        <v>-38.81</v>
      </c>
      <c r="X140" s="306">
        <f>X58</f>
        <v>0.35316666666666663</v>
      </c>
      <c r="Y140" s="325">
        <f t="shared" si="38"/>
        <v>-0.431807248575521</v>
      </c>
      <c r="Z140" s="163"/>
    </row>
    <row r="141" spans="2:26" ht="46.5" hidden="1">
      <c r="B141" s="291" t="s">
        <v>67</v>
      </c>
      <c r="C141" s="289">
        <v>21081500</v>
      </c>
      <c r="D141" s="290">
        <f>D59</f>
        <v>115.5</v>
      </c>
      <c r="E141" s="290">
        <f>E59</f>
        <v>115.5</v>
      </c>
      <c r="F141" s="290">
        <f>F59</f>
        <v>30</v>
      </c>
      <c r="G141" s="290">
        <f>G59</f>
        <v>39.22</v>
      </c>
      <c r="H141" s="290">
        <f>H59</f>
        <v>9.219999999999999</v>
      </c>
      <c r="I141" s="306">
        <f>I59</f>
        <v>1.3073333333333332</v>
      </c>
      <c r="J141" s="290">
        <f>J59</f>
        <v>-76.28</v>
      </c>
      <c r="K141" s="306">
        <f>K59</f>
        <v>0.3395670995670996</v>
      </c>
      <c r="L141" s="290">
        <f>L59</f>
        <v>0</v>
      </c>
      <c r="M141" s="290">
        <f>M59</f>
        <v>0</v>
      </c>
      <c r="N141" s="290">
        <f>N59</f>
        <v>0</v>
      </c>
      <c r="O141" s="290">
        <f>O59</f>
        <v>114.3</v>
      </c>
      <c r="P141" s="290">
        <f>P59</f>
        <v>1.2000000000000028</v>
      </c>
      <c r="Q141" s="306">
        <f>Q59</f>
        <v>1.010498687664042</v>
      </c>
      <c r="R141" s="290">
        <f>R59</f>
        <v>1.01</v>
      </c>
      <c r="S141" s="290">
        <f>S59</f>
        <v>38.21</v>
      </c>
      <c r="T141" s="306">
        <f>T59</f>
        <v>38.83168316831683</v>
      </c>
      <c r="U141" s="290">
        <f>U59</f>
        <v>10</v>
      </c>
      <c r="V141" s="290">
        <f>V59</f>
        <v>30.6</v>
      </c>
      <c r="W141" s="290">
        <f>W59</f>
        <v>20.6</v>
      </c>
      <c r="X141" s="306">
        <f>X59</f>
        <v>3.06</v>
      </c>
      <c r="Y141" s="325">
        <f t="shared" si="38"/>
        <v>37.82118448065279</v>
      </c>
      <c r="Z141" s="163"/>
    </row>
    <row r="142" spans="2:26" ht="46.5" hidden="1">
      <c r="B142" s="291" t="s">
        <v>17</v>
      </c>
      <c r="C142" s="289" t="s">
        <v>18</v>
      </c>
      <c r="D142" s="290">
        <f>D71</f>
        <v>3</v>
      </c>
      <c r="E142" s="290">
        <f>E71</f>
        <v>3</v>
      </c>
      <c r="F142" s="290">
        <f>F71</f>
        <v>1.5</v>
      </c>
      <c r="G142" s="290">
        <f>G71</f>
        <v>0</v>
      </c>
      <c r="H142" s="290">
        <f>H71</f>
        <v>-1.5</v>
      </c>
      <c r="I142" s="306">
        <f>I71</f>
        <v>0</v>
      </c>
      <c r="J142" s="290">
        <f>J71</f>
        <v>-3</v>
      </c>
      <c r="K142" s="306">
        <f>K71</f>
        <v>0</v>
      </c>
      <c r="L142" s="290">
        <f>L71</f>
        <v>0</v>
      </c>
      <c r="M142" s="290">
        <f>M71</f>
        <v>0</v>
      </c>
      <c r="N142" s="290">
        <f>N71</f>
        <v>0</v>
      </c>
      <c r="O142" s="290">
        <f>O71</f>
        <v>2.04</v>
      </c>
      <c r="P142" s="290">
        <f>P71</f>
        <v>0.96</v>
      </c>
      <c r="Q142" s="306">
        <f>Q71</f>
        <v>1.4705882352941175</v>
      </c>
      <c r="R142" s="290">
        <f>R71</f>
        <v>2.04</v>
      </c>
      <c r="S142" s="290">
        <f>S71</f>
        <v>-2.04</v>
      </c>
      <c r="T142" s="306">
        <f>T71</f>
        <v>0</v>
      </c>
      <c r="U142" s="290">
        <f>U71</f>
        <v>0</v>
      </c>
      <c r="V142" s="290">
        <f>V71</f>
        <v>0</v>
      </c>
      <c r="W142" s="290">
        <f>W71</f>
        <v>0</v>
      </c>
      <c r="X142" s="306">
        <f>X71</f>
        <v>0</v>
      </c>
      <c r="Y142" s="325">
        <f t="shared" si="38"/>
        <v>-1.4705882352941175</v>
      </c>
      <c r="Z142" s="163"/>
    </row>
    <row r="143" spans="2:26" ht="30.75" hidden="1">
      <c r="B143" s="298" t="s">
        <v>39</v>
      </c>
      <c r="C143" s="289">
        <v>31010200</v>
      </c>
      <c r="D143" s="299">
        <f>D77</f>
        <v>35</v>
      </c>
      <c r="E143" s="299">
        <f>E77</f>
        <v>35</v>
      </c>
      <c r="F143" s="299">
        <f>F77</f>
        <v>12.47</v>
      </c>
      <c r="G143" s="299">
        <f>G77</f>
        <v>4.74</v>
      </c>
      <c r="H143" s="299">
        <f>H77</f>
        <v>-7.73</v>
      </c>
      <c r="I143" s="323">
        <f>I77</f>
        <v>0.38011226944667204</v>
      </c>
      <c r="J143" s="299">
        <f>J77</f>
        <v>-30.259999999999998</v>
      </c>
      <c r="K143" s="323">
        <f>K77</f>
        <v>0.13542857142857143</v>
      </c>
      <c r="L143" s="299">
        <f>L77</f>
        <v>0</v>
      </c>
      <c r="M143" s="299">
        <f>M77</f>
        <v>0</v>
      </c>
      <c r="N143" s="299">
        <f>N77</f>
        <v>0</v>
      </c>
      <c r="O143" s="299">
        <f>O77</f>
        <v>34.22</v>
      </c>
      <c r="P143" s="299">
        <f>P77</f>
        <v>0.7800000000000011</v>
      </c>
      <c r="Q143" s="323">
        <f>Q77</f>
        <v>1.0227936879018118</v>
      </c>
      <c r="R143" s="299">
        <f>R77</f>
        <v>16.85</v>
      </c>
      <c r="S143" s="299">
        <f>S77</f>
        <v>-12.110000000000001</v>
      </c>
      <c r="T143" s="323">
        <f>T77</f>
        <v>0.2813056379821958</v>
      </c>
      <c r="U143" s="299">
        <f>U77</f>
        <v>2.9000000000000004</v>
      </c>
      <c r="V143" s="299">
        <f>V77</f>
        <v>0</v>
      </c>
      <c r="W143" s="299">
        <f>W77</f>
        <v>-2.9000000000000004</v>
      </c>
      <c r="X143" s="323">
        <f>X77</f>
        <v>0</v>
      </c>
      <c r="Y143" s="325">
        <f t="shared" si="38"/>
        <v>-0.7414880499196159</v>
      </c>
      <c r="Z143" s="163"/>
    </row>
    <row r="144" spans="2:26" ht="30.75" hidden="1">
      <c r="B144" s="298" t="s">
        <v>49</v>
      </c>
      <c r="C144" s="289">
        <v>31020000</v>
      </c>
      <c r="D144" s="299">
        <f>D78</f>
        <v>0</v>
      </c>
      <c r="E144" s="299">
        <f>E78</f>
        <v>0</v>
      </c>
      <c r="F144" s="299">
        <f>F78</f>
        <v>0</v>
      </c>
      <c r="G144" s="299">
        <f>G78</f>
        <v>0.5</v>
      </c>
      <c r="H144" s="299">
        <f>H78</f>
        <v>0.5</v>
      </c>
      <c r="I144" s="323" t="e">
        <f>I78</f>
        <v>#DIV/0!</v>
      </c>
      <c r="J144" s="299">
        <f>J78</f>
        <v>0.5</v>
      </c>
      <c r="K144" s="323">
        <f>K78</f>
        <v>0</v>
      </c>
      <c r="L144" s="299">
        <f>L78</f>
        <v>0</v>
      </c>
      <c r="M144" s="299">
        <f>M78</f>
        <v>0</v>
      </c>
      <c r="N144" s="299">
        <f>N78</f>
        <v>0</v>
      </c>
      <c r="O144" s="299">
        <f>O78</f>
        <v>-4.86</v>
      </c>
      <c r="P144" s="299">
        <f>P78</f>
        <v>4.86</v>
      </c>
      <c r="Q144" s="323">
        <f>Q78</f>
        <v>0</v>
      </c>
      <c r="R144" s="299">
        <f>R78</f>
        <v>-5.25</v>
      </c>
      <c r="S144" s="299">
        <f>S78</f>
        <v>5.75</v>
      </c>
      <c r="T144" s="323">
        <f>T78</f>
        <v>-0.09523809523809523</v>
      </c>
      <c r="U144" s="299">
        <f>U78</f>
        <v>0</v>
      </c>
      <c r="V144" s="299">
        <f>V78</f>
        <v>0.04999999999999999</v>
      </c>
      <c r="W144" s="299">
        <f>W78</f>
        <v>0.04999999999999999</v>
      </c>
      <c r="X144" s="323">
        <f>X78</f>
        <v>0</v>
      </c>
      <c r="Y144" s="325">
        <f t="shared" si="38"/>
        <v>-0.09523809523809523</v>
      </c>
      <c r="Z144" s="163"/>
    </row>
    <row r="145" spans="4:26" ht="15" hidden="1">
      <c r="D145" s="302">
        <f>SUM(D136:D144)</f>
        <v>1304.1</v>
      </c>
      <c r="E145" s="302">
        <f>SUM(E136:E144)</f>
        <v>1304.1</v>
      </c>
      <c r="F145" s="302">
        <f>SUM(F136:F144)</f>
        <v>419.40000000000003</v>
      </c>
      <c r="G145" s="302">
        <f>SUM(G136:G144)</f>
        <v>538.32</v>
      </c>
      <c r="H145" s="302">
        <f>SUM(H136:H144)</f>
        <v>118.91999999999999</v>
      </c>
      <c r="I145" s="189">
        <f>G145/F145</f>
        <v>1.2835479256080116</v>
      </c>
      <c r="J145" s="302">
        <f>G145-E145</f>
        <v>-765.7799999999999</v>
      </c>
      <c r="K145" s="320">
        <f>G145/E145</f>
        <v>0.4127904301817346</v>
      </c>
      <c r="O145" s="302">
        <f>SUM(O136:O144)</f>
        <v>1238.34</v>
      </c>
      <c r="P145" s="302">
        <f>SUM(P136:P144)</f>
        <v>65.76000000000005</v>
      </c>
      <c r="Q145" s="189">
        <f>E145/O145</f>
        <v>1.053103348030428</v>
      </c>
      <c r="R145" s="302">
        <f>SUM(R136:R144)</f>
        <v>612.42</v>
      </c>
      <c r="S145" s="302">
        <f>SUM(S136:S144)</f>
        <v>-74.1</v>
      </c>
      <c r="T145" s="189">
        <f>G145/R145</f>
        <v>0.8790046046830607</v>
      </c>
      <c r="U145" s="302">
        <f>SUM(U136:U144)</f>
        <v>87.9</v>
      </c>
      <c r="V145" s="302">
        <f>SUM(V136:V144)</f>
        <v>51.839999999999996</v>
      </c>
      <c r="W145" s="302">
        <f>SUM(W136:W144)</f>
        <v>-36.06</v>
      </c>
      <c r="X145" s="189">
        <f>V145/U145</f>
        <v>0.5897610921501706</v>
      </c>
      <c r="Y145" s="189">
        <f t="shared" si="38"/>
        <v>-0.1740987433473672</v>
      </c>
      <c r="Z145" s="163"/>
    </row>
    <row r="146" spans="4:25" ht="15" hidden="1">
      <c r="D146" s="4"/>
      <c r="F146" s="78"/>
      <c r="G146" s="4"/>
      <c r="Y146" s="189"/>
    </row>
    <row r="147" spans="2:25" ht="15" hidden="1">
      <c r="B147" s="303" t="s">
        <v>158</v>
      </c>
      <c r="D147" s="4"/>
      <c r="F147" s="78"/>
      <c r="G147" s="4"/>
      <c r="Y147" s="189"/>
    </row>
    <row r="148" spans="2:25" ht="30.75" hidden="1">
      <c r="B148" s="304" t="s">
        <v>89</v>
      </c>
      <c r="C148" s="305">
        <v>22010300</v>
      </c>
      <c r="D148" s="290">
        <f>D60</f>
        <v>1284</v>
      </c>
      <c r="E148" s="290">
        <f>E60</f>
        <v>1284</v>
      </c>
      <c r="F148" s="290">
        <f>F60</f>
        <v>384</v>
      </c>
      <c r="G148" s="290">
        <f>G60</f>
        <v>376.39</v>
      </c>
      <c r="H148" s="290">
        <f>H60</f>
        <v>-7.610000000000014</v>
      </c>
      <c r="I148" s="306">
        <f>I60</f>
        <v>0.9801822916666666</v>
      </c>
      <c r="J148" s="290">
        <f>J60</f>
        <v>-907.61</v>
      </c>
      <c r="K148" s="306">
        <f>K60</f>
        <v>0.2931386292834891</v>
      </c>
      <c r="L148" s="290">
        <f>L60</f>
        <v>0</v>
      </c>
      <c r="M148" s="290">
        <f>M60</f>
        <v>0</v>
      </c>
      <c r="N148" s="290">
        <f>N60</f>
        <v>0</v>
      </c>
      <c r="O148" s="290">
        <f>O60</f>
        <v>1205.14</v>
      </c>
      <c r="P148" s="290">
        <f>P60</f>
        <v>78.8599999999999</v>
      </c>
      <c r="Q148" s="306">
        <f>Q60</f>
        <v>1.0654363808354215</v>
      </c>
      <c r="R148" s="290">
        <f>R60</f>
        <v>393.47</v>
      </c>
      <c r="S148" s="290">
        <f>S60</f>
        <v>-17.08000000000004</v>
      </c>
      <c r="T148" s="306">
        <f>T60</f>
        <v>0.9565913538516277</v>
      </c>
      <c r="U148" s="290">
        <f>U60</f>
        <v>100</v>
      </c>
      <c r="V148" s="290">
        <f>V60</f>
        <v>96.06</v>
      </c>
      <c r="W148" s="290">
        <f>W60</f>
        <v>-3.9399999999999977</v>
      </c>
      <c r="X148" s="306">
        <f>X60</f>
        <v>0.9606</v>
      </c>
      <c r="Y148" s="325">
        <f t="shared" si="38"/>
        <v>-0.10884502698379372</v>
      </c>
    </row>
    <row r="149" spans="2:25" ht="15" hidden="1">
      <c r="B149" s="304" t="s">
        <v>106</v>
      </c>
      <c r="C149" s="305">
        <v>22010200</v>
      </c>
      <c r="D149" s="290">
        <f>D61</f>
        <v>0</v>
      </c>
      <c r="E149" s="290">
        <f>E61</f>
        <v>0</v>
      </c>
      <c r="F149" s="290">
        <f>F61</f>
        <v>0</v>
      </c>
      <c r="G149" s="290">
        <f>G61</f>
        <v>0</v>
      </c>
      <c r="H149" s="290">
        <f>H61</f>
        <v>0</v>
      </c>
      <c r="I149" s="306" t="e">
        <f>I61</f>
        <v>#DIV/0!</v>
      </c>
      <c r="J149" s="290">
        <f>J61</f>
        <v>0</v>
      </c>
      <c r="K149" s="306" t="e">
        <f>K61</f>
        <v>#DIV/0!</v>
      </c>
      <c r="L149" s="290">
        <f>L61</f>
        <v>0</v>
      </c>
      <c r="M149" s="290">
        <f>M61</f>
        <v>0</v>
      </c>
      <c r="N149" s="290">
        <f>N61</f>
        <v>0</v>
      </c>
      <c r="O149" s="290">
        <f>O61</f>
        <v>23.38</v>
      </c>
      <c r="P149" s="290">
        <f>P61</f>
        <v>-23.38</v>
      </c>
      <c r="Q149" s="306">
        <f>Q61</f>
        <v>0</v>
      </c>
      <c r="R149" s="290">
        <f>R61</f>
        <v>0</v>
      </c>
      <c r="S149" s="290">
        <f>S61</f>
        <v>0</v>
      </c>
      <c r="T149" s="306">
        <f>T61</f>
        <v>0</v>
      </c>
      <c r="U149" s="290">
        <f>U61</f>
        <v>0</v>
      </c>
      <c r="V149" s="290">
        <f>V61</f>
        <v>0</v>
      </c>
      <c r="W149" s="290">
        <f>W61</f>
        <v>0</v>
      </c>
      <c r="X149" s="306" t="e">
        <f>X61</f>
        <v>#DIV/0!</v>
      </c>
      <c r="Y149" s="325">
        <f t="shared" si="38"/>
        <v>0</v>
      </c>
    </row>
    <row r="150" spans="2:25" ht="15" hidden="1">
      <c r="B150" s="307" t="s">
        <v>65</v>
      </c>
      <c r="C150" s="308">
        <v>22012500</v>
      </c>
      <c r="D150" s="309">
        <f>D62</f>
        <v>21260</v>
      </c>
      <c r="E150" s="309">
        <f>E62</f>
        <v>21260</v>
      </c>
      <c r="F150" s="309">
        <f>F62</f>
        <v>7490</v>
      </c>
      <c r="G150" s="309">
        <f>G62</f>
        <v>8292.46</v>
      </c>
      <c r="H150" s="309">
        <f>H62</f>
        <v>802.4599999999991</v>
      </c>
      <c r="I150" s="310">
        <f>I62</f>
        <v>1.1071375166889184</v>
      </c>
      <c r="J150" s="309">
        <f>J62</f>
        <v>-12967.54</v>
      </c>
      <c r="K150" s="310">
        <f>K62</f>
        <v>0.3900498588899341</v>
      </c>
      <c r="L150" s="309">
        <f>L62</f>
        <v>0</v>
      </c>
      <c r="M150" s="309">
        <f>M62</f>
        <v>0</v>
      </c>
      <c r="N150" s="309">
        <f>N62</f>
        <v>0</v>
      </c>
      <c r="O150" s="309">
        <f>O62</f>
        <v>20110.14</v>
      </c>
      <c r="P150" s="309">
        <f>P62</f>
        <v>1149.8600000000006</v>
      </c>
      <c r="Q150" s="310">
        <f>Q62</f>
        <v>1.0571781200926498</v>
      </c>
      <c r="R150" s="309">
        <f>R62</f>
        <v>4681.51</v>
      </c>
      <c r="S150" s="309">
        <f>S62</f>
        <v>3610.949999999999</v>
      </c>
      <c r="T150" s="310">
        <f>T62</f>
        <v>1.771321646220984</v>
      </c>
      <c r="U150" s="309">
        <f>U62</f>
        <v>1800</v>
      </c>
      <c r="V150" s="309">
        <f>V62</f>
        <v>2090.5199999999995</v>
      </c>
      <c r="W150" s="309">
        <f>W62</f>
        <v>290.5199999999995</v>
      </c>
      <c r="X150" s="310">
        <f>X62</f>
        <v>1.1613999999999998</v>
      </c>
      <c r="Y150" s="325">
        <f t="shared" si="38"/>
        <v>0.7141435261283342</v>
      </c>
    </row>
    <row r="151" spans="2:25" ht="30.75" hidden="1">
      <c r="B151" s="307" t="s">
        <v>86</v>
      </c>
      <c r="C151" s="308">
        <v>22012600</v>
      </c>
      <c r="D151" s="309">
        <f>D63</f>
        <v>767</v>
      </c>
      <c r="E151" s="309">
        <f>E63</f>
        <v>767</v>
      </c>
      <c r="F151" s="309">
        <f>F63</f>
        <v>249</v>
      </c>
      <c r="G151" s="309">
        <f>G63</f>
        <v>272.85</v>
      </c>
      <c r="H151" s="309">
        <f>H63</f>
        <v>23.850000000000023</v>
      </c>
      <c r="I151" s="310">
        <f>I63</f>
        <v>1.0957831325301206</v>
      </c>
      <c r="J151" s="309">
        <f>J63</f>
        <v>-494.15</v>
      </c>
      <c r="K151" s="310">
        <f>K63</f>
        <v>0.35573663624511087</v>
      </c>
      <c r="L151" s="309">
        <f>L63</f>
        <v>0</v>
      </c>
      <c r="M151" s="309">
        <f>M63</f>
        <v>0</v>
      </c>
      <c r="N151" s="309">
        <f>N63</f>
        <v>0</v>
      </c>
      <c r="O151" s="309">
        <f>O63</f>
        <v>710.04</v>
      </c>
      <c r="P151" s="309">
        <f>P63</f>
        <v>56.960000000000036</v>
      </c>
      <c r="Q151" s="310">
        <f>Q63</f>
        <v>1.0802208326291478</v>
      </c>
      <c r="R151" s="309">
        <f>R63</f>
        <v>175.37</v>
      </c>
      <c r="S151" s="309">
        <f>S63</f>
        <v>97.48000000000002</v>
      </c>
      <c r="T151" s="310">
        <f>T63</f>
        <v>1.5558533386554143</v>
      </c>
      <c r="U151" s="309">
        <f>U63</f>
        <v>64</v>
      </c>
      <c r="V151" s="309">
        <f>V63</f>
        <v>70.69000000000003</v>
      </c>
      <c r="W151" s="309">
        <f>W63</f>
        <v>6.690000000000026</v>
      </c>
      <c r="X151" s="310">
        <f>X63</f>
        <v>1.1045312500000004</v>
      </c>
      <c r="Y151" s="325">
        <f t="shared" si="38"/>
        <v>0.4756325060262665</v>
      </c>
    </row>
    <row r="152" spans="2:25" ht="30.75" hidden="1">
      <c r="B152" s="307" t="s">
        <v>90</v>
      </c>
      <c r="C152" s="308">
        <v>22012900</v>
      </c>
      <c r="D152" s="309">
        <f>D64</f>
        <v>44</v>
      </c>
      <c r="E152" s="309">
        <f>E64</f>
        <v>44</v>
      </c>
      <c r="F152" s="309">
        <f>F64</f>
        <v>12</v>
      </c>
      <c r="G152" s="309">
        <f>G64</f>
        <v>13.06</v>
      </c>
      <c r="H152" s="309">
        <f>H64</f>
        <v>1.0600000000000005</v>
      </c>
      <c r="I152" s="310">
        <f>I64</f>
        <v>1.0883333333333334</v>
      </c>
      <c r="J152" s="309">
        <f>J64</f>
        <v>-30.939999999999998</v>
      </c>
      <c r="K152" s="310">
        <f>K64</f>
        <v>0.2968181818181818</v>
      </c>
      <c r="L152" s="309">
        <f>L64</f>
        <v>0</v>
      </c>
      <c r="M152" s="309">
        <f>M64</f>
        <v>0</v>
      </c>
      <c r="N152" s="309">
        <f>N64</f>
        <v>0</v>
      </c>
      <c r="O152" s="309">
        <f>O64</f>
        <v>41.44</v>
      </c>
      <c r="P152" s="309">
        <f>P64</f>
        <v>2.5600000000000023</v>
      </c>
      <c r="Q152" s="310">
        <f>Q64</f>
        <v>1.0617760617760619</v>
      </c>
      <c r="R152" s="309">
        <f>R64</f>
        <v>11.36</v>
      </c>
      <c r="S152" s="309">
        <f>S64</f>
        <v>1.700000000000001</v>
      </c>
      <c r="T152" s="310">
        <f>T64</f>
        <v>1.1496478873239437</v>
      </c>
      <c r="U152" s="309">
        <f>U64</f>
        <v>4</v>
      </c>
      <c r="V152" s="309">
        <f>V64</f>
        <v>5.300000000000001</v>
      </c>
      <c r="W152" s="309">
        <f>W64</f>
        <v>1.3000000000000007</v>
      </c>
      <c r="X152" s="310">
        <f>X64</f>
        <v>1.3250000000000002</v>
      </c>
      <c r="Y152" s="325">
        <f t="shared" si="38"/>
        <v>0.08787182554788187</v>
      </c>
    </row>
    <row r="153" spans="2:25" ht="15" hidden="1">
      <c r="B153" s="303" t="s">
        <v>158</v>
      </c>
      <c r="C153" s="311">
        <v>22010000</v>
      </c>
      <c r="D153" s="302">
        <f>SUM(D148:D152)</f>
        <v>23355</v>
      </c>
      <c r="E153" s="302">
        <f aca="true" t="shared" si="39" ref="E153:W153">SUM(E148:E152)</f>
        <v>23355</v>
      </c>
      <c r="F153" s="302">
        <f t="shared" si="39"/>
        <v>8135</v>
      </c>
      <c r="G153" s="302">
        <f t="shared" si="39"/>
        <v>8954.759999999998</v>
      </c>
      <c r="H153" s="302">
        <f t="shared" si="39"/>
        <v>819.7599999999991</v>
      </c>
      <c r="I153" s="189">
        <f>G153/F153</f>
        <v>1.1007695144437613</v>
      </c>
      <c r="J153" s="302">
        <f t="shared" si="39"/>
        <v>-14400.240000000002</v>
      </c>
      <c r="K153" s="189">
        <f>G153/E153</f>
        <v>0.3834193962748875</v>
      </c>
      <c r="L153" s="302">
        <f t="shared" si="39"/>
        <v>0</v>
      </c>
      <c r="M153" s="302">
        <f t="shared" si="39"/>
        <v>0</v>
      </c>
      <c r="N153" s="302">
        <f t="shared" si="39"/>
        <v>0</v>
      </c>
      <c r="O153" s="302">
        <f t="shared" si="39"/>
        <v>22090.14</v>
      </c>
      <c r="P153" s="302">
        <f t="shared" si="39"/>
        <v>1264.8600000000006</v>
      </c>
      <c r="Q153" s="189">
        <f>E153/O153</f>
        <v>1.0572590304995804</v>
      </c>
      <c r="R153" s="302">
        <f t="shared" si="39"/>
        <v>5261.71</v>
      </c>
      <c r="S153" s="302">
        <f t="shared" si="39"/>
        <v>3693.049999999999</v>
      </c>
      <c r="T153" s="189">
        <f>G153/R153</f>
        <v>1.701872585148174</v>
      </c>
      <c r="U153" s="302">
        <f t="shared" si="39"/>
        <v>1968</v>
      </c>
      <c r="V153" s="302">
        <f t="shared" si="39"/>
        <v>2262.5699999999997</v>
      </c>
      <c r="W153" s="302">
        <f t="shared" si="39"/>
        <v>294.56999999999954</v>
      </c>
      <c r="X153" s="189">
        <f>V153/U153</f>
        <v>1.1496798780487802</v>
      </c>
      <c r="Y153" s="189">
        <f t="shared" si="38"/>
        <v>0.6446135546485936</v>
      </c>
    </row>
    <row r="154" spans="4:25" ht="15" hidden="1">
      <c r="D154" s="4"/>
      <c r="F154" s="78"/>
      <c r="G154" s="4"/>
      <c r="Y154" s="189"/>
    </row>
    <row r="155" spans="4:25" ht="15" hidden="1">
      <c r="D155" s="4"/>
      <c r="F155" s="78"/>
      <c r="G155" s="4"/>
      <c r="Y155" s="189"/>
    </row>
    <row r="156" spans="2:25" ht="15" hidden="1">
      <c r="B156" s="303" t="s">
        <v>159</v>
      </c>
      <c r="D156" s="4"/>
      <c r="F156" s="78"/>
      <c r="G156" s="4"/>
      <c r="Y156" s="189"/>
    </row>
    <row r="157" spans="2:25" ht="15" hidden="1">
      <c r="B157" s="312" t="s">
        <v>13</v>
      </c>
      <c r="C157" s="289" t="s">
        <v>19</v>
      </c>
      <c r="D157" s="301">
        <f>D72</f>
        <v>8170</v>
      </c>
      <c r="E157" s="301">
        <f>E72</f>
        <v>8170</v>
      </c>
      <c r="F157" s="301">
        <f>F72</f>
        <v>2608.65</v>
      </c>
      <c r="G157" s="301">
        <f>G72</f>
        <v>2034.03</v>
      </c>
      <c r="H157" s="301">
        <f>H72</f>
        <v>-574.6200000000001</v>
      </c>
      <c r="I157" s="300">
        <f>I72</f>
        <v>0.7797251451900408</v>
      </c>
      <c r="J157" s="301">
        <f>J72</f>
        <v>-6135.97</v>
      </c>
      <c r="K157" s="300">
        <f>K72</f>
        <v>0.24896328029375764</v>
      </c>
      <c r="L157" s="301">
        <f>L72</f>
        <v>0</v>
      </c>
      <c r="M157" s="301">
        <f>M72</f>
        <v>0</v>
      </c>
      <c r="N157" s="301">
        <f>N72</f>
        <v>0</v>
      </c>
      <c r="O157" s="301">
        <f>O72</f>
        <v>8086.92</v>
      </c>
      <c r="P157" s="301">
        <f>P72</f>
        <v>83.07999999999993</v>
      </c>
      <c r="Q157" s="300">
        <f>Q72</f>
        <v>1.0102733797292418</v>
      </c>
      <c r="R157" s="301">
        <f>R72</f>
        <v>3536.21</v>
      </c>
      <c r="S157" s="301">
        <f>S72</f>
        <v>-1502.18</v>
      </c>
      <c r="T157" s="300">
        <f>T72</f>
        <v>0.5752005678395796</v>
      </c>
      <c r="U157" s="301">
        <f>U72</f>
        <v>680</v>
      </c>
      <c r="V157" s="301">
        <f>V72</f>
        <v>535.3299999999999</v>
      </c>
      <c r="W157" s="301">
        <f>W72</f>
        <v>-144.67000000000007</v>
      </c>
      <c r="X157" s="300">
        <f>X72</f>
        <v>0.7872499999999999</v>
      </c>
      <c r="Y157" s="189">
        <f t="shared" si="38"/>
        <v>-0.4350728118896622</v>
      </c>
    </row>
    <row r="158" spans="2:25" ht="46.5" hidden="1">
      <c r="B158" s="312" t="s">
        <v>38</v>
      </c>
      <c r="C158" s="289">
        <v>24061900</v>
      </c>
      <c r="D158" s="301">
        <f>D76</f>
        <v>174.4</v>
      </c>
      <c r="E158" s="301">
        <f>E76</f>
        <v>174.4</v>
      </c>
      <c r="F158" s="301">
        <f>F76</f>
        <v>20</v>
      </c>
      <c r="G158" s="301">
        <f>G76</f>
        <v>0</v>
      </c>
      <c r="H158" s="301">
        <f>H76</f>
        <v>-20</v>
      </c>
      <c r="I158" s="300">
        <f>I76</f>
        <v>0</v>
      </c>
      <c r="J158" s="301">
        <f>J76</f>
        <v>-174.4</v>
      </c>
      <c r="K158" s="300">
        <f>K76</f>
        <v>0</v>
      </c>
      <c r="L158" s="301">
        <f>L76</f>
        <v>0</v>
      </c>
      <c r="M158" s="301">
        <f>M76</f>
        <v>0</v>
      </c>
      <c r="N158" s="301">
        <f>N76</f>
        <v>0</v>
      </c>
      <c r="O158" s="301">
        <f>O76</f>
        <v>142.18</v>
      </c>
      <c r="P158" s="301">
        <f>P76</f>
        <v>32.22</v>
      </c>
      <c r="Q158" s="300">
        <f>Q76</f>
        <v>1.2266141510761006</v>
      </c>
      <c r="R158" s="301">
        <f>R76</f>
        <v>54.64</v>
      </c>
      <c r="S158" s="301">
        <f>S76</f>
        <v>-54.64</v>
      </c>
      <c r="T158" s="300">
        <f>T76</f>
        <v>0</v>
      </c>
      <c r="U158" s="301">
        <f>U76</f>
        <v>20</v>
      </c>
      <c r="V158" s="301">
        <f>V76</f>
        <v>0</v>
      </c>
      <c r="W158" s="301">
        <f>W76</f>
        <v>-20</v>
      </c>
      <c r="X158" s="300">
        <f>X76</f>
        <v>0</v>
      </c>
      <c r="Y158" s="189">
        <f t="shared" si="38"/>
        <v>-1.2266141510761006</v>
      </c>
    </row>
    <row r="159" spans="2:25" ht="15" hidden="1">
      <c r="B159" s="303" t="s">
        <v>159</v>
      </c>
      <c r="C159" s="313">
        <v>24060000</v>
      </c>
      <c r="D159" s="302">
        <f>SUM(D157:D158)</f>
        <v>8344.4</v>
      </c>
      <c r="E159" s="302">
        <f aca="true" t="shared" si="40" ref="E159:W159">SUM(E157:E158)</f>
        <v>8344.4</v>
      </c>
      <c r="F159" s="302">
        <f t="shared" si="40"/>
        <v>2628.65</v>
      </c>
      <c r="G159" s="302">
        <f t="shared" si="40"/>
        <v>2034.03</v>
      </c>
      <c r="H159" s="302">
        <f t="shared" si="40"/>
        <v>-594.6200000000001</v>
      </c>
      <c r="I159" s="189">
        <f>G159/F159</f>
        <v>0.7737926311985239</v>
      </c>
      <c r="J159" s="302">
        <f t="shared" si="40"/>
        <v>-6310.37</v>
      </c>
      <c r="K159" s="189">
        <f>G159/E159</f>
        <v>0.24375988687023634</v>
      </c>
      <c r="L159" s="302">
        <f t="shared" si="40"/>
        <v>0</v>
      </c>
      <c r="M159" s="302">
        <f t="shared" si="40"/>
        <v>0</v>
      </c>
      <c r="N159" s="302">
        <f t="shared" si="40"/>
        <v>0</v>
      </c>
      <c r="O159" s="302">
        <f t="shared" si="40"/>
        <v>8229.1</v>
      </c>
      <c r="P159" s="302">
        <f t="shared" si="40"/>
        <v>115.29999999999993</v>
      </c>
      <c r="Q159" s="189">
        <f>E159/O159</f>
        <v>1.0140112527493892</v>
      </c>
      <c r="R159" s="302">
        <f t="shared" si="40"/>
        <v>3590.85</v>
      </c>
      <c r="S159" s="302">
        <f t="shared" si="40"/>
        <v>-1556.8200000000002</v>
      </c>
      <c r="T159" s="189">
        <f>G159/R159</f>
        <v>0.5664480554743306</v>
      </c>
      <c r="U159" s="302">
        <f t="shared" si="40"/>
        <v>700</v>
      </c>
      <c r="V159" s="302">
        <f t="shared" si="40"/>
        <v>535.3299999999999</v>
      </c>
      <c r="W159" s="302">
        <f t="shared" si="40"/>
        <v>-164.67000000000007</v>
      </c>
      <c r="X159" s="189">
        <f>V159/U159</f>
        <v>0.7647571428571428</v>
      </c>
      <c r="Y159" s="189">
        <f t="shared" si="38"/>
        <v>-0.44756319727505856</v>
      </c>
    </row>
    <row r="160" ht="15" hidden="1"/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E6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11" sqref="F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40" t="s">
        <v>180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86"/>
    </row>
    <row r="2" spans="2:25" s="1" customFormat="1" ht="15.75" customHeight="1">
      <c r="B2" s="341"/>
      <c r="C2" s="341"/>
      <c r="D2" s="341"/>
      <c r="E2" s="34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2"/>
      <c r="B3" s="344"/>
      <c r="C3" s="345" t="s">
        <v>0</v>
      </c>
      <c r="D3" s="346" t="s">
        <v>131</v>
      </c>
      <c r="E3" s="346" t="s">
        <v>179</v>
      </c>
      <c r="F3" s="25"/>
      <c r="G3" s="347" t="s">
        <v>26</v>
      </c>
      <c r="H3" s="348"/>
      <c r="I3" s="348"/>
      <c r="J3" s="348"/>
      <c r="K3" s="34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0" t="s">
        <v>177</v>
      </c>
      <c r="V3" s="353" t="s">
        <v>178</v>
      </c>
      <c r="W3" s="353"/>
      <c r="X3" s="353"/>
      <c r="Y3" s="194"/>
    </row>
    <row r="4" spans="1:24" ht="22.5" customHeight="1">
      <c r="A4" s="342"/>
      <c r="B4" s="344"/>
      <c r="C4" s="345"/>
      <c r="D4" s="346"/>
      <c r="E4" s="346"/>
      <c r="F4" s="354" t="s">
        <v>173</v>
      </c>
      <c r="G4" s="356" t="s">
        <v>31</v>
      </c>
      <c r="H4" s="358" t="s">
        <v>174</v>
      </c>
      <c r="I4" s="351" t="s">
        <v>175</v>
      </c>
      <c r="J4" s="358" t="s">
        <v>132</v>
      </c>
      <c r="K4" s="351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1"/>
      <c r="V4" s="360" t="s">
        <v>181</v>
      </c>
      <c r="W4" s="358" t="s">
        <v>44</v>
      </c>
      <c r="X4" s="362" t="s">
        <v>43</v>
      </c>
    </row>
    <row r="5" spans="1:24" ht="67.5" customHeight="1">
      <c r="A5" s="343"/>
      <c r="B5" s="344"/>
      <c r="C5" s="345"/>
      <c r="D5" s="346"/>
      <c r="E5" s="346"/>
      <c r="F5" s="355"/>
      <c r="G5" s="357"/>
      <c r="H5" s="359"/>
      <c r="I5" s="352"/>
      <c r="J5" s="359"/>
      <c r="K5" s="352"/>
      <c r="L5" s="363" t="s">
        <v>135</v>
      </c>
      <c r="M5" s="364"/>
      <c r="N5" s="365"/>
      <c r="O5" s="366" t="s">
        <v>168</v>
      </c>
      <c r="P5" s="367"/>
      <c r="Q5" s="368"/>
      <c r="R5" s="369" t="s">
        <v>176</v>
      </c>
      <c r="S5" s="369"/>
      <c r="T5" s="369"/>
      <c r="U5" s="352"/>
      <c r="V5" s="361"/>
      <c r="W5" s="359"/>
      <c r="X5" s="362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38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38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38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38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38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38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38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38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38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38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39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38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38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188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 t="e">
        <f>IF(W79&lt;0,ABS(W79/C103),0)</f>
        <v>#VALUE!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70"/>
      <c r="H106" s="370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70"/>
      <c r="H107" s="370"/>
      <c r="I107" s="267"/>
      <c r="J107" s="269"/>
    </row>
    <row r="108" spans="3:10" ht="15">
      <c r="C108" s="265"/>
      <c r="D108" s="4"/>
      <c r="F108" s="270"/>
      <c r="G108" s="371"/>
      <c r="H108" s="371"/>
      <c r="I108" s="271"/>
      <c r="J108" s="268"/>
    </row>
    <row r="109" spans="2:10" ht="16.5">
      <c r="B109" s="372" t="s">
        <v>148</v>
      </c>
      <c r="C109" s="373"/>
      <c r="D109" s="272"/>
      <c r="E109" s="314">
        <f>'[1]залишки'!$G$6/1000</f>
        <v>164.44989</v>
      </c>
      <c r="F109" s="273" t="s">
        <v>149</v>
      </c>
      <c r="G109" s="370"/>
      <c r="H109" s="370"/>
      <c r="I109" s="274"/>
      <c r="J109" s="268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9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340" t="s">
        <v>171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86"/>
    </row>
    <row r="2" spans="2:25" s="1" customFormat="1" ht="15.75" customHeight="1">
      <c r="B2" s="341"/>
      <c r="C2" s="341"/>
      <c r="D2" s="341"/>
      <c r="E2" s="34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2"/>
      <c r="B3" s="344"/>
      <c r="C3" s="345" t="s">
        <v>0</v>
      </c>
      <c r="D3" s="346" t="s">
        <v>131</v>
      </c>
      <c r="E3" s="346" t="s">
        <v>131</v>
      </c>
      <c r="F3" s="25"/>
      <c r="G3" s="347" t="s">
        <v>26</v>
      </c>
      <c r="H3" s="348"/>
      <c r="I3" s="348"/>
      <c r="J3" s="348"/>
      <c r="K3" s="34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0" t="s">
        <v>141</v>
      </c>
      <c r="V3" s="353" t="s">
        <v>136</v>
      </c>
      <c r="W3" s="353"/>
      <c r="X3" s="353"/>
      <c r="Y3" s="194"/>
    </row>
    <row r="4" spans="1:24" ht="22.5" customHeight="1">
      <c r="A4" s="342"/>
      <c r="B4" s="344"/>
      <c r="C4" s="345"/>
      <c r="D4" s="346"/>
      <c r="E4" s="346"/>
      <c r="F4" s="354" t="s">
        <v>139</v>
      </c>
      <c r="G4" s="356" t="s">
        <v>31</v>
      </c>
      <c r="H4" s="358" t="s">
        <v>129</v>
      </c>
      <c r="I4" s="351" t="s">
        <v>130</v>
      </c>
      <c r="J4" s="358" t="s">
        <v>132</v>
      </c>
      <c r="K4" s="351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1"/>
      <c r="V4" s="360" t="s">
        <v>172</v>
      </c>
      <c r="W4" s="358" t="s">
        <v>44</v>
      </c>
      <c r="X4" s="362" t="s">
        <v>43</v>
      </c>
    </row>
    <row r="5" spans="1:24" ht="67.5" customHeight="1">
      <c r="A5" s="343"/>
      <c r="B5" s="344"/>
      <c r="C5" s="345"/>
      <c r="D5" s="346"/>
      <c r="E5" s="346"/>
      <c r="F5" s="355"/>
      <c r="G5" s="357"/>
      <c r="H5" s="359"/>
      <c r="I5" s="352"/>
      <c r="J5" s="359"/>
      <c r="K5" s="352"/>
      <c r="L5" s="363" t="s">
        <v>135</v>
      </c>
      <c r="M5" s="364"/>
      <c r="N5" s="365"/>
      <c r="O5" s="366" t="s">
        <v>168</v>
      </c>
      <c r="P5" s="367"/>
      <c r="Q5" s="368"/>
      <c r="R5" s="369" t="s">
        <v>167</v>
      </c>
      <c r="S5" s="369"/>
      <c r="T5" s="369"/>
      <c r="U5" s="352"/>
      <c r="V5" s="361"/>
      <c r="W5" s="359"/>
      <c r="X5" s="362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36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36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37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37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37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70"/>
      <c r="H106" s="370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70"/>
      <c r="H107" s="370"/>
      <c r="I107" s="267"/>
      <c r="J107" s="269"/>
    </row>
    <row r="108" spans="3:10" ht="15" hidden="1">
      <c r="C108" s="265"/>
      <c r="D108" s="4"/>
      <c r="F108" s="270"/>
      <c r="G108" s="371"/>
      <c r="H108" s="371"/>
      <c r="I108" s="271"/>
      <c r="J108" s="268"/>
    </row>
    <row r="109" spans="2:10" ht="16.5" hidden="1">
      <c r="B109" s="372" t="s">
        <v>148</v>
      </c>
      <c r="C109" s="373"/>
      <c r="D109" s="272"/>
      <c r="E109" s="314">
        <v>144.8304</v>
      </c>
      <c r="F109" s="273" t="s">
        <v>149</v>
      </c>
      <c r="G109" s="370"/>
      <c r="H109" s="370"/>
      <c r="I109" s="274"/>
      <c r="J109" s="268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B11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40" t="s">
        <v>128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86"/>
    </row>
    <row r="2" spans="2:25" s="1" customFormat="1" ht="15.75" customHeight="1">
      <c r="B2" s="341"/>
      <c r="C2" s="341"/>
      <c r="D2" s="341"/>
      <c r="E2" s="341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2"/>
      <c r="B3" s="344"/>
      <c r="C3" s="345" t="s">
        <v>0</v>
      </c>
      <c r="D3" s="377" t="s">
        <v>131</v>
      </c>
      <c r="E3" s="346" t="s">
        <v>131</v>
      </c>
      <c r="F3" s="25"/>
      <c r="G3" s="347" t="s">
        <v>26</v>
      </c>
      <c r="H3" s="348"/>
      <c r="I3" s="348"/>
      <c r="J3" s="348"/>
      <c r="K3" s="34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0" t="s">
        <v>140</v>
      </c>
      <c r="V3" s="353" t="s">
        <v>124</v>
      </c>
      <c r="W3" s="353"/>
      <c r="X3" s="353"/>
      <c r="Y3" s="194"/>
    </row>
    <row r="4" spans="1:24" ht="22.5" customHeight="1">
      <c r="A4" s="342"/>
      <c r="B4" s="344"/>
      <c r="C4" s="345"/>
      <c r="D4" s="378"/>
      <c r="E4" s="346"/>
      <c r="F4" s="354" t="s">
        <v>138</v>
      </c>
      <c r="G4" s="356" t="s">
        <v>31</v>
      </c>
      <c r="H4" s="358" t="s">
        <v>122</v>
      </c>
      <c r="I4" s="351" t="s">
        <v>123</v>
      </c>
      <c r="J4" s="358" t="s">
        <v>132</v>
      </c>
      <c r="K4" s="351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1"/>
      <c r="V4" s="360" t="s">
        <v>137</v>
      </c>
      <c r="W4" s="358" t="s">
        <v>44</v>
      </c>
      <c r="X4" s="362" t="s">
        <v>43</v>
      </c>
    </row>
    <row r="5" spans="1:24" ht="67.5" customHeight="1">
      <c r="A5" s="343"/>
      <c r="B5" s="344"/>
      <c r="C5" s="345"/>
      <c r="D5" s="379"/>
      <c r="E5" s="346"/>
      <c r="F5" s="355"/>
      <c r="G5" s="357"/>
      <c r="H5" s="359"/>
      <c r="I5" s="352"/>
      <c r="J5" s="359"/>
      <c r="K5" s="352"/>
      <c r="L5" s="363" t="s">
        <v>109</v>
      </c>
      <c r="M5" s="364"/>
      <c r="N5" s="365"/>
      <c r="O5" s="374" t="s">
        <v>125</v>
      </c>
      <c r="P5" s="375"/>
      <c r="Q5" s="376"/>
      <c r="R5" s="369" t="s">
        <v>127</v>
      </c>
      <c r="S5" s="369"/>
      <c r="T5" s="369"/>
      <c r="U5" s="352"/>
      <c r="V5" s="361"/>
      <c r="W5" s="359"/>
      <c r="X5" s="362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70"/>
      <c r="H106" s="370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70"/>
      <c r="H107" s="370"/>
      <c r="I107" s="267"/>
      <c r="J107" s="269"/>
      <c r="Y107" s="199"/>
    </row>
    <row r="108" spans="3:25" ht="15">
      <c r="C108" s="265"/>
      <c r="D108" s="4"/>
      <c r="F108" s="270"/>
      <c r="G108" s="371"/>
      <c r="H108" s="371"/>
      <c r="I108" s="271"/>
      <c r="J108" s="268"/>
      <c r="Y108" s="199"/>
    </row>
    <row r="109" spans="2:25" ht="16.5">
      <c r="B109" s="372" t="s">
        <v>148</v>
      </c>
      <c r="C109" s="372"/>
      <c r="D109" s="272"/>
      <c r="E109" s="272">
        <f>3396166.95/1000</f>
        <v>3396.1669500000003</v>
      </c>
      <c r="F109" s="273" t="s">
        <v>149</v>
      </c>
      <c r="G109" s="370"/>
      <c r="H109" s="370"/>
      <c r="I109" s="274"/>
      <c r="J109" s="268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2018-05-02T07:08:03Z</cp:lastPrinted>
  <dcterms:created xsi:type="dcterms:W3CDTF">2003-07-28T11:27:56Z</dcterms:created>
  <dcterms:modified xsi:type="dcterms:W3CDTF">2018-05-02T08:43:51Z</dcterms:modified>
  <cp:category/>
  <cp:version/>
  <cp:contentType/>
  <cp:contentStatus/>
</cp:coreProperties>
</file>